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eyri neft klassik" sheetId="1" r:id="rId4"/>
    <sheet state="visible" name="Dövlət klassik" sheetId="2" r:id="rId5"/>
  </sheets>
  <definedNames/>
  <calcPr/>
</workbook>
</file>

<file path=xl/sharedStrings.xml><?xml version="1.0" encoding="utf-8"?>
<sst xmlns="http://schemas.openxmlformats.org/spreadsheetml/2006/main" count="75" uniqueCount="39">
  <si>
    <t>Mühasibat xidmətləri</t>
  </si>
  <si>
    <t>994 50 225 82 05</t>
  </si>
  <si>
    <t>Bir formul ilə</t>
  </si>
  <si>
    <t>Tam formul ilə</t>
  </si>
  <si>
    <t>Gross → Net hesablanması</t>
  </si>
  <si>
    <t>Gross (input)</t>
  </si>
  <si>
    <t>Net (output)</t>
  </si>
  <si>
    <t>Gross</t>
  </si>
  <si>
    <t>Gəlir vergisi</t>
  </si>
  <si>
    <t>İşsizlik sığortası</t>
  </si>
  <si>
    <t>Tibbi sığorta</t>
  </si>
  <si>
    <t>Sosial sığorta</t>
  </si>
  <si>
    <t>Cəmi tutulma</t>
  </si>
  <si>
    <t>Net ödənilməli</t>
  </si>
  <si>
    <t>Ferq</t>
  </si>
  <si>
    <t>İşəgötürən İşsizlik</t>
  </si>
  <si>
    <t>İşəgötürən Tibbi</t>
  </si>
  <si>
    <t>İşəgötürən Sosial</t>
  </si>
  <si>
    <t>Net → Gross hesablanması</t>
  </si>
  <si>
    <t>Net (input)</t>
  </si>
  <si>
    <t>Gross (output)</t>
  </si>
  <si>
    <t>Supergross hesablama</t>
  </si>
  <si>
    <t>Net (imput)</t>
  </si>
  <si>
    <t>Supergross (output)</t>
  </si>
  <si>
    <t>SUPERGROSS</t>
  </si>
  <si>
    <t>*Supergross</t>
  </si>
  <si>
    <t>Bu formul onu göstərir ki, işçiyə məsələn 1200 manat</t>
  </si>
  <si>
    <t>net məbləğin ödənilməsi işəgötürənə tam olaraq 1654.83</t>
  </si>
  <si>
    <t>manata başa gəlir</t>
  </si>
  <si>
    <t>www.muhasibat.az</t>
  </si>
  <si>
    <t>www.audit.az</t>
  </si>
  <si>
    <t>www.accounting.az</t>
  </si>
  <si>
    <t>www.vergi.az</t>
  </si>
  <si>
    <t>www.finstaff.az</t>
  </si>
  <si>
    <t>www.hesabat.az</t>
  </si>
  <si>
    <t>www.kadr.az</t>
  </si>
  <si>
    <t>www.excel.az</t>
  </si>
  <si>
    <t>+994 50 225 85 02</t>
  </si>
  <si>
    <t>Gross (alternativ)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</si>
</sst>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1">
    <font>
      <sz val="11.0"/>
      <color theme="1"/>
      <name val="Calibri"/>
      <scheme val="minor"/>
    </font>
    <font>
      <b/>
      <i/>
      <sz val="12.0"/>
      <color theme="1"/>
      <name val="Times New Roman"/>
    </font>
    <font>
      <b/>
      <sz val="16.0"/>
      <color theme="1"/>
      <name val="Arial"/>
    </font>
    <font>
      <sz val="16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u/>
      <sz val="11.0"/>
      <color theme="10"/>
      <name val="Calibri"/>
    </font>
    <font>
      <sz val="11.0"/>
      <color rgb="FFFF0000"/>
      <name val="Calibri"/>
    </font>
    <font>
      <u/>
      <sz val="11.0"/>
      <color theme="10"/>
      <name val="Calibri"/>
    </font>
    <font>
      <b/>
      <u/>
      <sz val="11.0"/>
      <color rgb="FF548DD4"/>
      <name val="Calibri"/>
    </font>
    <font>
      <b/>
      <u/>
      <sz val="11.0"/>
      <color rgb="FF548DD4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ACD"/>
        <bgColor rgb="FFFFFACD"/>
      </patternFill>
    </fill>
    <fill>
      <patternFill patternType="solid">
        <fgColor rgb="FFC6EFCE"/>
        <bgColor rgb="FFC6EFCE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4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4" numFmtId="0" xfId="0" applyAlignment="1" applyFont="1">
      <alignment horizontal="center" shrinkToFit="0" wrapText="1"/>
    </xf>
    <xf borderId="1" fillId="3" fontId="5" numFmtId="164" xfId="0" applyBorder="1" applyFill="1" applyFont="1" applyNumberFormat="1"/>
    <xf borderId="1" fillId="4" fontId="5" numFmtId="164" xfId="0" applyBorder="1" applyFill="1" applyFont="1" applyNumberFormat="1"/>
    <xf borderId="0" fillId="0" fontId="6" numFmtId="164" xfId="0" applyAlignment="1" applyFont="1" applyNumberFormat="1">
      <alignment horizontal="center"/>
    </xf>
    <xf borderId="0" fillId="0" fontId="5" numFmtId="4" xfId="0" applyAlignment="1" applyFont="1" applyNumberFormat="1">
      <alignment horizontal="center"/>
    </xf>
    <xf borderId="1" fillId="4" fontId="5" numFmtId="164" xfId="0" applyAlignment="1" applyBorder="1" applyFont="1" applyNumberFormat="1">
      <alignment horizontal="center"/>
    </xf>
    <xf borderId="0" fillId="0" fontId="7" numFmtId="164" xfId="0" applyAlignment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1" fillId="4" fontId="5" numFmtId="4" xfId="0" applyBorder="1" applyFont="1" applyNumberFormat="1"/>
    <xf borderId="0" fillId="0" fontId="7" numFmtId="0" xfId="0" applyFont="1"/>
    <xf borderId="0" fillId="0" fontId="8" numFmtId="4" xfId="0" applyAlignment="1" applyFont="1" applyNumberFormat="1">
      <alignment horizontal="center"/>
    </xf>
    <xf borderId="1" fillId="3" fontId="5" numFmtId="164" xfId="0" applyAlignment="1" applyBorder="1" applyFont="1" applyNumberFormat="1">
      <alignment horizontal="center"/>
    </xf>
    <xf borderId="1" fillId="3" fontId="4" numFmtId="164" xfId="0" applyBorder="1" applyFont="1" applyNumberFormat="1"/>
    <xf borderId="0" fillId="0" fontId="5" numFmtId="164" xfId="0" applyFont="1" applyNumberFormat="1"/>
    <xf borderId="0" fillId="0" fontId="5" numFmtId="0" xfId="0" applyFont="1"/>
    <xf borderId="0" fillId="0" fontId="9" numFmtId="2" xfId="0" applyAlignment="1" applyFont="1" applyNumberFormat="1">
      <alignment horizontal="left"/>
    </xf>
    <xf borderId="0" fillId="0" fontId="10" numFmtId="0" xfId="0" applyAlignment="1" applyFont="1">
      <alignment horizontal="left"/>
    </xf>
    <xf borderId="1" fillId="3" fontId="5" numFmtId="0" xfId="0" applyBorder="1" applyFont="1"/>
    <xf borderId="1" fillId="4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uhasibat.az/" TargetMode="External"/><Relationship Id="rId2" Type="http://schemas.openxmlformats.org/officeDocument/2006/relationships/hyperlink" Target="http://www.audit.az/" TargetMode="External"/><Relationship Id="rId3" Type="http://schemas.openxmlformats.org/officeDocument/2006/relationships/hyperlink" Target="http://www.accounting.az/" TargetMode="External"/><Relationship Id="rId4" Type="http://schemas.openxmlformats.org/officeDocument/2006/relationships/hyperlink" Target="http://www.vergi.az/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://www.finstaff.az/" TargetMode="External"/><Relationship Id="rId6" Type="http://schemas.openxmlformats.org/officeDocument/2006/relationships/hyperlink" Target="http://www.hesabat.az/" TargetMode="External"/><Relationship Id="rId7" Type="http://schemas.openxmlformats.org/officeDocument/2006/relationships/hyperlink" Target="http://www.kadr.az/" TargetMode="External"/><Relationship Id="rId8" Type="http://schemas.openxmlformats.org/officeDocument/2006/relationships/hyperlink" Target="http://www.excel.az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uhasibat.az/" TargetMode="External"/><Relationship Id="rId2" Type="http://schemas.openxmlformats.org/officeDocument/2006/relationships/hyperlink" Target="http://www.audit.az/" TargetMode="External"/><Relationship Id="rId3" Type="http://schemas.openxmlformats.org/officeDocument/2006/relationships/hyperlink" Target="http://www.accounting.az/" TargetMode="External"/><Relationship Id="rId4" Type="http://schemas.openxmlformats.org/officeDocument/2006/relationships/hyperlink" Target="http://www.vergi.az/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://www.finstaff.az/" TargetMode="External"/><Relationship Id="rId6" Type="http://schemas.openxmlformats.org/officeDocument/2006/relationships/hyperlink" Target="http://www.hesabat.az/" TargetMode="External"/><Relationship Id="rId7" Type="http://schemas.openxmlformats.org/officeDocument/2006/relationships/hyperlink" Target="http://www.kadr.az/" TargetMode="External"/><Relationship Id="rId8" Type="http://schemas.openxmlformats.org/officeDocument/2006/relationships/hyperlink" Target="http://www.excel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25.0"/>
    <col customWidth="1" min="3" max="3" width="21.86"/>
    <col customWidth="1" min="4" max="10" width="14.71"/>
    <col customWidth="1" min="11" max="11" width="2.43"/>
    <col customWidth="1" min="12" max="12" width="14.71"/>
    <col customWidth="1" min="13" max="13" width="8.86"/>
    <col customWidth="1" min="14" max="16" width="12.0"/>
    <col customWidth="1" min="17" max="17" width="8.86"/>
    <col customWidth="1" min="18" max="18" width="13.86"/>
    <col customWidth="1" min="19" max="26" width="8.86"/>
  </cols>
  <sheetData>
    <row r="1">
      <c r="A1" s="1" t="s">
        <v>0</v>
      </c>
    </row>
    <row r="2">
      <c r="A2" s="2" t="s">
        <v>1</v>
      </c>
    </row>
    <row r="5">
      <c r="A5" s="3" t="s">
        <v>2</v>
      </c>
      <c r="B5" s="4"/>
      <c r="C5" s="4"/>
      <c r="D5" s="3" t="s">
        <v>3</v>
      </c>
    </row>
    <row r="6">
      <c r="A6" s="3"/>
      <c r="B6" s="4"/>
      <c r="C6" s="4"/>
      <c r="D6" s="3"/>
    </row>
    <row r="7">
      <c r="A7" s="5" t="s">
        <v>4</v>
      </c>
    </row>
    <row r="8">
      <c r="A8" s="5" t="s">
        <v>5</v>
      </c>
      <c r="B8" s="5" t="s">
        <v>6</v>
      </c>
      <c r="D8" s="6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8"/>
      <c r="L8" s="8" t="s">
        <v>14</v>
      </c>
      <c r="M8" s="8"/>
      <c r="N8" s="9" t="s">
        <v>15</v>
      </c>
      <c r="O8" s="9" t="s">
        <v>16</v>
      </c>
      <c r="P8" s="9" t="s">
        <v>17</v>
      </c>
    </row>
    <row r="9">
      <c r="A9" s="10">
        <v>66038.0</v>
      </c>
      <c r="B9" s="11">
        <f>ROUND(
A9
-IF(A9&lt;=200,0,
IF(A9&lt;=2500,(A9-200)*0.03,
IF(A9&lt;=8000,75+(A9-2500)*0.1,
          625+(A9-8000)*0.14)))
-A9*0.005
-IF(A9&lt;=2500,A9*0.02,(A9-2500)*0.005+50)
-IF(A9&lt;=200,A9*0.03,IF(A9&lt;=8000,(A9-200)*0.1+6,(A9-8000)*0.1+786)),2)</f>
        <v>50000</v>
      </c>
      <c r="D9" s="12">
        <f>A9</f>
        <v>66038</v>
      </c>
      <c r="E9" s="13">
        <f>IF(D9&lt;=200,0,
IF(D9&lt;=2500,(D9-200)*0.03,
IF(D9&lt;=8000,75+(D9-2500)*0.1,
          625+(D9-8000)*0.14)))</f>
        <v>8750.32</v>
      </c>
      <c r="F9" s="13">
        <f>D9*0.005</f>
        <v>330.19</v>
      </c>
      <c r="G9" s="13">
        <f>IF(D9&lt;=2500,D9*2%,(D9-2500)*0.5%+50)</f>
        <v>367.69</v>
      </c>
      <c r="H9" s="13">
        <f>IF(D9&lt;=200,D9*3%,IF(D9&lt;=8000,(D9-200)*0.1+6,(D9-8000)*0.1+786))</f>
        <v>6589.8</v>
      </c>
      <c r="I9" s="13">
        <f>SUM(E9:H9)</f>
        <v>16038</v>
      </c>
      <c r="J9" s="14">
        <f>D9-I9</f>
        <v>50000</v>
      </c>
      <c r="K9" s="8"/>
      <c r="L9" s="15">
        <f>B9-J9</f>
        <v>0</v>
      </c>
      <c r="N9" s="16">
        <f>D9*0.005</f>
        <v>330.19</v>
      </c>
      <c r="O9" s="16">
        <f>IF(D9&lt;=2500,D9*2%,(D9-2500)*0.5%+50)</f>
        <v>367.69</v>
      </c>
      <c r="P9" s="16">
        <f>IF(D9&lt;=200,D9*0.22,IF(D9&lt;8000,(D9-200)*0.15+44,(D9-8000)*0.11+1214))</f>
        <v>7598.18</v>
      </c>
    </row>
    <row r="10">
      <c r="D10" s="8"/>
      <c r="E10" s="13"/>
      <c r="F10" s="13"/>
      <c r="G10" s="13"/>
      <c r="H10" s="13"/>
      <c r="I10" s="8"/>
      <c r="J10" s="8"/>
      <c r="K10" s="8"/>
      <c r="L10" s="8"/>
    </row>
    <row r="11">
      <c r="D11" s="8"/>
      <c r="E11" s="13"/>
      <c r="F11" s="13"/>
      <c r="G11" s="13"/>
      <c r="H11" s="13"/>
      <c r="I11" s="8"/>
      <c r="J11" s="8"/>
      <c r="K11" s="8"/>
      <c r="L11" s="8"/>
    </row>
    <row r="12">
      <c r="D12" s="8"/>
      <c r="E12" s="13"/>
      <c r="F12" s="13"/>
      <c r="G12" s="13"/>
      <c r="H12" s="13"/>
      <c r="I12" s="8"/>
      <c r="J12" s="8"/>
      <c r="K12" s="8"/>
      <c r="L12" s="8"/>
    </row>
    <row r="13">
      <c r="A13" s="5" t="s">
        <v>18</v>
      </c>
      <c r="D13" s="8"/>
      <c r="E13" s="8"/>
      <c r="F13" s="8"/>
      <c r="G13" s="8"/>
      <c r="H13" s="8"/>
      <c r="I13" s="8"/>
      <c r="J13" s="8"/>
      <c r="K13" s="8"/>
      <c r="L13" s="8"/>
    </row>
    <row r="14">
      <c r="A14" s="5" t="s">
        <v>19</v>
      </c>
      <c r="B14" s="5" t="s">
        <v>20</v>
      </c>
      <c r="C14" s="5"/>
      <c r="D14" s="7" t="s">
        <v>7</v>
      </c>
      <c r="E14" s="7" t="s">
        <v>8</v>
      </c>
      <c r="F14" s="7" t="s">
        <v>9</v>
      </c>
      <c r="G14" s="7" t="s">
        <v>10</v>
      </c>
      <c r="H14" s="7" t="s">
        <v>11</v>
      </c>
      <c r="I14" s="7" t="s">
        <v>12</v>
      </c>
      <c r="J14" s="7" t="s">
        <v>13</v>
      </c>
      <c r="K14" s="8"/>
      <c r="L14" s="8" t="s">
        <v>14</v>
      </c>
      <c r="N14" s="9" t="s">
        <v>15</v>
      </c>
      <c r="O14" s="9" t="s">
        <v>16</v>
      </c>
      <c r="P14" s="9" t="s">
        <v>17</v>
      </c>
    </row>
    <row r="15">
      <c r="A15" s="10">
        <v>50000.0</v>
      </c>
      <c r="B15" s="17">
        <f>ROUND(IF(A15&lt;=189, A15/0.945, IF(A15&lt;=2132.5, (A15-20)/0.845, IF(A15&lt;=6471.5, (A15-151.5)/0.79, (A15-471.5)/0.75))), 2)</f>
        <v>66038</v>
      </c>
      <c r="C15" s="18"/>
      <c r="D15" s="19">
        <f>B15</f>
        <v>66038</v>
      </c>
      <c r="E15" s="13">
        <f>IF(D15&lt;=200,0,
IF(D15&lt;=2500,(D15-200)*0.03,
IF(D15&lt;=8000,75+(D15-2500)*0.1,
          625+(D15-8000)*0.14)))</f>
        <v>8750.32</v>
      </c>
      <c r="F15" s="13">
        <f>D15*0.005</f>
        <v>330.19</v>
      </c>
      <c r="G15" s="13">
        <f>IF(D15&lt;=2500,D15*2%,(D15-2500)*0.5%+50)</f>
        <v>367.69</v>
      </c>
      <c r="H15" s="13">
        <f>IF(D15&lt;=200,D15*3%,IF(D15&lt;=8000,(D15-200)*0.1+6,(D15-8000)*0.1+786))</f>
        <v>6589.8</v>
      </c>
      <c r="I15" s="13">
        <f>SUM(E15:H15)</f>
        <v>16038</v>
      </c>
      <c r="J15" s="20">
        <f>D15-I15</f>
        <v>50000</v>
      </c>
      <c r="K15" s="8"/>
      <c r="L15" s="15">
        <f>A15-J15</f>
        <v>0</v>
      </c>
      <c r="N15" s="16">
        <f>D15*0.005</f>
        <v>330.19</v>
      </c>
      <c r="O15" s="16">
        <f>IF(D15&lt;=2500,D15*2%,(D15-2500)*0.5%+50)</f>
        <v>367.69</v>
      </c>
      <c r="P15" s="16">
        <f>IF(D15&lt;=200,D15*0.22,IF(D15&lt;8000,(D15-200)*0.15+44,(D15-8000)*0.11+1214))</f>
        <v>7598.18</v>
      </c>
    </row>
    <row r="21" ht="15.75" customHeight="1">
      <c r="A21" s="3" t="s">
        <v>21</v>
      </c>
    </row>
    <row r="22" ht="15.75" customHeight="1">
      <c r="A22" s="5" t="s">
        <v>22</v>
      </c>
      <c r="B22" s="5" t="s">
        <v>23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7" t="s">
        <v>12</v>
      </c>
      <c r="J22" s="7" t="s">
        <v>13</v>
      </c>
      <c r="N22" s="9" t="s">
        <v>15</v>
      </c>
      <c r="O22" s="9" t="s">
        <v>16</v>
      </c>
      <c r="P22" s="9" t="s">
        <v>17</v>
      </c>
      <c r="Q22" s="5"/>
      <c r="R22" s="9" t="s">
        <v>24</v>
      </c>
    </row>
    <row r="23" ht="15.75" customHeight="1">
      <c r="A23" s="21">
        <v>50000.0</v>
      </c>
      <c r="B23" s="11">
        <f>ROUND(IF(A23&lt;=189, A23*1.245/0.945, IF(A23&lt;=2132.5, (A23-20)*1.175/0.845+14, IF(A23&lt;=6471.5, (A23-151.5)*1.16/0.79+51.5, (A23-471.5)*1.12/0.75+371.5))), 2)</f>
        <v>74334.06</v>
      </c>
      <c r="D23" s="22">
        <f>ROUND(
 IF(A23&lt;=189, A23/0.945,
 IF(A23&lt;=2132.5, (A23-20)/0.845,
 IF(A23&lt;=6471.5, (A23-151.5)/0.79,
                 (A23-471.5)/0.75))),
2)</f>
        <v>66038</v>
      </c>
      <c r="E23" s="13">
        <f>IF(D23&lt;=200,0,
IF(D23&lt;=2500,(D23-200)*0.03,
IF(D23&lt;=8000,75+(D23-2500)*0.1,
          625+(D23-8000)*0.14)))</f>
        <v>8750.32</v>
      </c>
      <c r="F23" s="13">
        <f>D23*0.005</f>
        <v>330.19</v>
      </c>
      <c r="G23" s="13">
        <f>IF(D23&lt;=2500,D23*2%,(D23-2500)*0.5%+50)</f>
        <v>367.69</v>
      </c>
      <c r="H23" s="13">
        <f>IF(D23&lt;=200,D23*3%,IF(D23&lt;=8000,(D23-200)*0.1+6,(D23-8000)*0.1+786))</f>
        <v>6589.8</v>
      </c>
      <c r="I23" s="13">
        <f>SUM(E23:H23)</f>
        <v>16038</v>
      </c>
      <c r="J23" s="20">
        <f>D23-I23</f>
        <v>50000</v>
      </c>
      <c r="N23" s="16">
        <f>D23*0.005</f>
        <v>330.19</v>
      </c>
      <c r="O23" s="16">
        <f>IF(D23&lt;=2500,D23*2%,(D23-2500)*0.5%+50)</f>
        <v>367.69</v>
      </c>
      <c r="P23" s="16">
        <f>IF(D23&lt;=200,D23*0.22,IF(D23&lt;8000,(D23-200)*0.15+44,(D23-8000)*0.11+1214))</f>
        <v>7598.18</v>
      </c>
      <c r="R23" s="14">
        <f>D23+N23+O23+P23</f>
        <v>74334.06</v>
      </c>
    </row>
    <row r="24" ht="15.75" customHeight="1">
      <c r="B24" s="18"/>
    </row>
    <row r="25" ht="15.75" customHeight="1"/>
    <row r="26" ht="15.75" customHeight="1">
      <c r="A26" s="5" t="s">
        <v>25</v>
      </c>
    </row>
    <row r="27" ht="15.75" customHeight="1">
      <c r="A27" s="23" t="s">
        <v>26</v>
      </c>
    </row>
    <row r="28" ht="15.75" customHeight="1">
      <c r="A28" s="23" t="s">
        <v>27</v>
      </c>
    </row>
    <row r="29" ht="15.75" customHeight="1">
      <c r="A29" s="23" t="s">
        <v>28</v>
      </c>
    </row>
    <row r="30" ht="15.75" customHeight="1"/>
    <row r="31" ht="15.75" customHeight="1"/>
    <row r="32" ht="15.75" customHeight="1">
      <c r="A32" s="24" t="s">
        <v>29</v>
      </c>
    </row>
    <row r="33" ht="15.75" customHeight="1">
      <c r="A33" s="24" t="s">
        <v>30</v>
      </c>
    </row>
    <row r="34" ht="15.75" customHeight="1">
      <c r="A34" s="24" t="s">
        <v>31</v>
      </c>
    </row>
    <row r="35" ht="15.75" customHeight="1">
      <c r="A35" s="25" t="s">
        <v>32</v>
      </c>
    </row>
    <row r="36" ht="15.75" customHeight="1">
      <c r="A36" s="25" t="s">
        <v>33</v>
      </c>
    </row>
    <row r="37" ht="15.75" customHeight="1">
      <c r="A37" s="25" t="s">
        <v>34</v>
      </c>
    </row>
    <row r="38" ht="15.75" customHeight="1">
      <c r="A38" s="25" t="s">
        <v>35</v>
      </c>
    </row>
    <row r="39" ht="15.75" customHeight="1">
      <c r="A39" s="25" t="s">
        <v>36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7:C7"/>
    <mergeCell ref="A13:C13"/>
  </mergeCells>
  <hyperlinks>
    <hyperlink r:id="rId1" ref="A32"/>
    <hyperlink r:id="rId2" ref="A33"/>
    <hyperlink r:id="rId3" ref="A34"/>
    <hyperlink r:id="rId4" ref="A35"/>
    <hyperlink r:id="rId5" ref="A36"/>
    <hyperlink r:id="rId6" ref="A37"/>
    <hyperlink r:id="rId7" ref="A38"/>
    <hyperlink r:id="rId8" ref="A39"/>
  </hyperlinks>
  <printOptions/>
  <pageMargins bottom="1.0" footer="0.0" header="0.0" left="0.75" right="0.75" top="1.0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25.0"/>
    <col customWidth="1" min="4" max="26" width="8.86"/>
  </cols>
  <sheetData>
    <row r="1">
      <c r="A1" s="1" t="s">
        <v>0</v>
      </c>
    </row>
    <row r="2">
      <c r="A2" s="1" t="s">
        <v>37</v>
      </c>
    </row>
    <row r="5">
      <c r="A5" s="5" t="s">
        <v>4</v>
      </c>
    </row>
    <row r="6">
      <c r="A6" s="5" t="s">
        <v>5</v>
      </c>
      <c r="B6" s="5" t="s">
        <v>6</v>
      </c>
    </row>
    <row r="7">
      <c r="A7" s="26">
        <v>11049.3</v>
      </c>
      <c r="B7" s="27">
        <f>ROUND(A7-IF(A7&lt;200,0,IF(A7&lt;2500,(A7-200)*0.14,350+(A7-2500)*0.25))-A7*0.5%-IF(A7&lt;8000,A7*2%,(A7-8000)*0.5%+160)-A7*3%,2)</f>
        <v>8000</v>
      </c>
    </row>
    <row r="9">
      <c r="A9" s="5" t="s">
        <v>18</v>
      </c>
    </row>
    <row r="10">
      <c r="A10" s="5" t="s">
        <v>19</v>
      </c>
      <c r="B10" s="5" t="s">
        <v>20</v>
      </c>
      <c r="C10" s="5" t="s">
        <v>38</v>
      </c>
    </row>
    <row r="11">
      <c r="A11" s="26">
        <v>8000.0</v>
      </c>
      <c r="B11" s="17">
        <f>IFERROR(ROUND(IF(A11&lt;2012.5,NA(),IF(A11&lt;=5835,(A11-275)/0.695,(A11-155)/0.71)),2),"")</f>
        <v>11049.3</v>
      </c>
      <c r="C11" s="17" t="str">
        <f>IFERROR(ROUND(IF(A11&lt;=189,A11/0.945,IF(A11&lt;=2040.5,(A11-28)/0.805,NA())),2),"")</f>
        <v/>
      </c>
    </row>
    <row r="17">
      <c r="A17" s="24" t="s">
        <v>29</v>
      </c>
    </row>
    <row r="18">
      <c r="A18" s="24" t="s">
        <v>30</v>
      </c>
    </row>
    <row r="19">
      <c r="A19" s="24" t="s">
        <v>31</v>
      </c>
    </row>
    <row r="20">
      <c r="A20" s="25" t="s">
        <v>32</v>
      </c>
    </row>
    <row r="21" ht="15.75" customHeight="1">
      <c r="A21" s="25" t="s">
        <v>33</v>
      </c>
    </row>
    <row r="22" ht="15.75" customHeight="1">
      <c r="A22" s="25" t="s">
        <v>34</v>
      </c>
    </row>
    <row r="23" ht="15.75" customHeight="1">
      <c r="A23" s="25" t="s">
        <v>35</v>
      </c>
    </row>
    <row r="24" ht="15.75" customHeight="1">
      <c r="A24" s="25" t="s">
        <v>36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:C5"/>
    <mergeCell ref="A9:C9"/>
  </mergeCells>
  <hyperlinks>
    <hyperlink r:id="rId1" ref="A17"/>
    <hyperlink r:id="rId2" ref="A18"/>
    <hyperlink r:id="rId3" ref="A19"/>
    <hyperlink r:id="rId4" ref="A20"/>
    <hyperlink r:id="rId5" ref="A21"/>
    <hyperlink r:id="rId6" ref="A22"/>
    <hyperlink r:id="rId7" ref="A23"/>
    <hyperlink r:id="rId8" ref="A24"/>
  </hyperlinks>
  <printOptions/>
  <pageMargins bottom="1.0" footer="0.0" header="0.0" left="0.75" right="0.75" top="1.0"/>
  <pageSetup orientation="landscape"/>
  <drawing r:id="rId9"/>
</worksheet>
</file>